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\Documents\JUNTA DE RESULTADOS\"/>
    </mc:Choice>
  </mc:AlternateContent>
  <bookViews>
    <workbookView xWindow="0" yWindow="0" windowWidth="28800" windowHeight="12330"/>
  </bookViews>
  <sheets>
    <sheet name="Inventarios" sheetId="1" r:id="rId1"/>
  </sheets>
  <calcPr calcId="162913"/>
</workbook>
</file>

<file path=xl/calcChain.xml><?xml version="1.0" encoding="utf-8"?>
<calcChain xmlns="http://schemas.openxmlformats.org/spreadsheetml/2006/main">
  <c r="P6" i="1" l="1"/>
  <c r="E20" i="1" l="1"/>
  <c r="D20" i="1"/>
  <c r="C20" i="1"/>
  <c r="F31" i="1" s="1"/>
  <c r="P4" i="1"/>
  <c r="F14" i="1" l="1"/>
  <c r="N14" i="1" s="1"/>
  <c r="F13" i="1"/>
  <c r="N13" i="1" s="1"/>
  <c r="F28" i="1"/>
  <c r="F27" i="1"/>
  <c r="F18" i="1"/>
  <c r="N18" i="1" s="1"/>
  <c r="F10" i="1"/>
  <c r="N10" i="1" s="1"/>
  <c r="F24" i="1"/>
  <c r="F17" i="1"/>
  <c r="N17" i="1" s="1"/>
  <c r="F22" i="1"/>
  <c r="F23" i="1"/>
  <c r="F9" i="1"/>
  <c r="N9" i="1" s="1"/>
  <c r="F16" i="1"/>
  <c r="N16" i="1" s="1"/>
  <c r="F12" i="1"/>
  <c r="N12" i="1" s="1"/>
  <c r="F30" i="1"/>
  <c r="F26" i="1"/>
  <c r="F32" i="1"/>
  <c r="F19" i="1"/>
  <c r="N19" i="1" s="1"/>
  <c r="F15" i="1"/>
  <c r="N15" i="1" s="1"/>
  <c r="F11" i="1"/>
  <c r="N11" i="1" s="1"/>
  <c r="F29" i="1"/>
  <c r="F25" i="1"/>
  <c r="U9" i="1"/>
  <c r="U10" i="1"/>
  <c r="U14" i="1"/>
  <c r="U18" i="1"/>
  <c r="U11" i="1"/>
  <c r="U15" i="1"/>
  <c r="U19" i="1"/>
  <c r="U12" i="1"/>
  <c r="U16" i="1"/>
  <c r="U13" i="1"/>
  <c r="U17" i="1"/>
  <c r="T10" i="1"/>
  <c r="T14" i="1"/>
  <c r="T18" i="1"/>
  <c r="T16" i="1"/>
  <c r="T17" i="1"/>
  <c r="T11" i="1"/>
  <c r="T15" i="1"/>
  <c r="T19" i="1"/>
  <c r="T12" i="1"/>
  <c r="T13" i="1"/>
  <c r="L9" i="1"/>
  <c r="T9" i="1"/>
  <c r="M16" i="1"/>
  <c r="M12" i="1"/>
  <c r="M19" i="1"/>
  <c r="M15" i="1"/>
  <c r="M11" i="1"/>
  <c r="M18" i="1"/>
  <c r="M14" i="1"/>
  <c r="M10" i="1"/>
  <c r="M17" i="1"/>
  <c r="M13" i="1"/>
  <c r="M9" i="1"/>
  <c r="L17" i="1"/>
  <c r="L13" i="1"/>
  <c r="L19" i="1"/>
  <c r="L16" i="1"/>
  <c r="L12" i="1"/>
  <c r="L15" i="1"/>
  <c r="L11" i="1"/>
  <c r="L18" i="1"/>
  <c r="L14" i="1"/>
  <c r="L10" i="1"/>
  <c r="P17" i="1" l="1"/>
  <c r="Q17" i="1" s="1"/>
  <c r="P19" i="1"/>
  <c r="Q19" i="1" s="1"/>
  <c r="P13" i="1"/>
  <c r="Q13" i="1" s="1"/>
  <c r="P12" i="1"/>
  <c r="Q12" i="1" s="1"/>
  <c r="P14" i="1"/>
  <c r="Q14" i="1" s="1"/>
  <c r="P18" i="1"/>
  <c r="Q18" i="1" s="1"/>
  <c r="P9" i="1"/>
  <c r="Q9" i="1" s="1"/>
  <c r="P11" i="1"/>
  <c r="Q11" i="1" s="1"/>
  <c r="P16" i="1"/>
  <c r="Q16" i="1" s="1"/>
  <c r="P10" i="1"/>
  <c r="Q10" i="1" s="1"/>
  <c r="P15" i="1"/>
  <c r="Q15" i="1" s="1"/>
</calcChain>
</file>

<file path=xl/sharedStrings.xml><?xml version="1.0" encoding="utf-8"?>
<sst xmlns="http://schemas.openxmlformats.org/spreadsheetml/2006/main" count="45" uniqueCount="40">
  <si>
    <t>ALMACEN</t>
  </si>
  <si>
    <t>TOTAL</t>
  </si>
  <si>
    <t>MATRIX GENESIS</t>
  </si>
  <si>
    <t>MATRIX 5A</t>
  </si>
  <si>
    <t>MATRIX PALMERAS</t>
  </si>
  <si>
    <t>MATRIX SAN RAMON</t>
  </si>
  <si>
    <t>MATRIX MERC ALTOS</t>
  </si>
  <si>
    <t>MATRIX LAURELES</t>
  </si>
  <si>
    <t>MATRIX AMBAR</t>
  </si>
  <si>
    <t>MATRIX SAN FERNANDO</t>
  </si>
  <si>
    <t>IA</t>
  </si>
  <si>
    <t>CHK</t>
  </si>
  <si>
    <t>VTAS</t>
  </si>
  <si>
    <t>RH</t>
  </si>
  <si>
    <t>ausencias</t>
  </si>
  <si>
    <t>retardos</t>
  </si>
  <si>
    <t>TAPACHULA BLVD</t>
  </si>
  <si>
    <t>TAPACHULA 2A</t>
  </si>
  <si>
    <t>MATRIX LIBRAMIENTO</t>
  </si>
  <si>
    <t>UNIDADES</t>
  </si>
  <si>
    <t>Asistencia:</t>
  </si>
  <si>
    <t>El total de los empleados multiplicado por los días del mes es la cantidad de asistencias que debe haber lo cual representa el 100%.</t>
  </si>
  <si>
    <t>Retardos:</t>
  </si>
  <si>
    <t>El total de los empleados multiplicado por los días del mes es la cantidad de asistencias que debe haber lo cual representa el 100% dividido entre 2 que representan una falta.</t>
  </si>
  <si>
    <t>EMPLEADOS</t>
  </si>
  <si>
    <t>Dias del Mes anterior:</t>
  </si>
  <si>
    <t>ROT</t>
  </si>
  <si>
    <t>INV INICIAL</t>
  </si>
  <si>
    <t>INV VEND</t>
  </si>
  <si>
    <t>META</t>
  </si>
  <si>
    <t>Inventario Inicial:</t>
  </si>
  <si>
    <t>ROTACION</t>
  </si>
  <si>
    <t>ALEATORIOS</t>
  </si>
  <si>
    <t>AUSENCIAS</t>
  </si>
  <si>
    <t>RETARDOS</t>
  </si>
  <si>
    <t>Llantas</t>
  </si>
  <si>
    <t>Rines</t>
  </si>
  <si>
    <t>Accesorios</t>
  </si>
  <si>
    <t>Colision</t>
  </si>
  <si>
    <t>Refacciones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</si>
</sst>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%"/>
  </numFmts>
  <fonts count="8" x14ac:knownFonts="1">
    <font>
      <sz val="11"/>
      <color rgb="FF000000"/>
      <name val="Calibri"/>
    </font>
    <font>
      <b/>
      <sz val="10"/>
      <color rgb="FF000000"/>
      <name val="Arial"/>
      <family val="2"/>
    </font>
    <font>
      <b/>
      <sz val="12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F013A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Continuous"/>
    </xf>
    <xf numFmtId="0" fontId="1" fillId="0" borderId="1" xfId="0" applyFont="1" applyBorder="1"/>
    <xf numFmtId="0" fontId="0" fillId="3" borderId="0" xfId="0" applyFill="1"/>
    <xf numFmtId="0" fontId="0" fillId="3" borderId="0" xfId="0" applyFill="1"/>
    <xf numFmtId="0" fontId="3" fillId="3" borderId="0" xfId="0" applyFont="1" applyFill="1"/>
    <xf numFmtId="0" fontId="4" fillId="0" borderId="0" xfId="0" applyFont="1"/>
    <xf numFmtId="9" fontId="4" fillId="0" borderId="0" xfId="0" applyNumberFormat="1" applyFont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1" xfId="2" applyFont="1" applyBorder="1"/>
    <xf numFmtId="44" fontId="0" fillId="3" borderId="0" xfId="0" applyNumberFormat="1" applyFill="1"/>
    <xf numFmtId="44" fontId="0" fillId="0" borderId="0" xfId="2" applyFont="1"/>
    <xf numFmtId="44" fontId="1" fillId="0" borderId="1" xfId="2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164" fontId="0" fillId="0" borderId="0" xfId="1" applyNumberFormat="1" applyFont="1"/>
    <xf numFmtId="0" fontId="4" fillId="3" borderId="0" xfId="0" applyFont="1" applyFill="1"/>
    <xf numFmtId="0" fontId="2" fillId="2" borderId="3" xfId="0" applyFont="1" applyFill="1" applyBorder="1" applyAlignment="1">
      <alignment horizontal="centerContinuous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Continuous"/>
    </xf>
    <xf numFmtId="0" fontId="0" fillId="0" borderId="2" xfId="0" applyBorder="1" applyAlignment="1">
      <alignment horizontal="center"/>
    </xf>
    <xf numFmtId="164" fontId="0" fillId="3" borderId="2" xfId="1" applyNumberFormat="1" applyFont="1" applyFill="1" applyBorder="1"/>
    <xf numFmtId="164" fontId="0" fillId="0" borderId="2" xfId="1" applyNumberFormat="1" applyFont="1" applyBorder="1"/>
    <xf numFmtId="0" fontId="3" fillId="0" borderId="0" xfId="3"/>
    <xf numFmtId="44" fontId="0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4">
    <cellStyle name="Moneda" xfId="2" builtinId="4"/>
    <cellStyle name="Normal" xfId="0" builtinId="0"/>
    <cellStyle name="Normal 2" xfId="3"/>
    <cellStyle name="Porcentaje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2857500" cy="762000"/>
    <xdr:pic>
      <xdr:nvPicPr>
        <xdr:cNvPr id="2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topLeftCell="A4" workbookViewId="0">
      <selection activeCell="K9" sqref="K9:K19"/>
    </sheetView>
  </sheetViews>
  <sheetFormatPr baseColWidth="10" defaultColWidth="9.140625" defaultRowHeight="15" x14ac:dyDescent="0.25"/>
  <cols>
    <col min="1" max="1" width="9.140625" style="3"/>
    <col min="2" max="2" width="30" customWidth="1"/>
    <col min="3" max="3" width="20.28515625" customWidth="1"/>
    <col min="4" max="4" width="17.85546875" hidden="1" customWidth="1"/>
    <col min="5" max="6" width="17.85546875" customWidth="1"/>
    <col min="7" max="8" width="15.42578125" bestFit="1" customWidth="1"/>
    <col min="9" max="9" width="15.85546875" bestFit="1" customWidth="1"/>
    <col min="10" max="11" width="15.85546875" customWidth="1"/>
    <col min="12" max="15" width="9.140625" customWidth="1"/>
    <col min="16" max="16" width="12.5703125" customWidth="1"/>
    <col min="17" max="17" width="9.140625" customWidth="1"/>
    <col min="18" max="18" width="9.140625" style="6"/>
    <col min="20" max="20" width="9.5703125" bestFit="1" customWidth="1"/>
  </cols>
  <sheetData>
    <row r="1" spans="2:24" x14ac:dyDescent="0.25">
      <c r="B1" s="3"/>
      <c r="C1" s="4"/>
      <c r="D1" s="4"/>
      <c r="E1" s="4"/>
      <c r="F1" s="4"/>
      <c r="G1" s="3"/>
      <c r="H1" s="4"/>
      <c r="I1" s="3"/>
      <c r="J1" s="4"/>
      <c r="K1" s="4"/>
      <c r="L1" s="3"/>
      <c r="M1" s="3"/>
      <c r="N1" s="4"/>
      <c r="O1" s="3"/>
    </row>
    <row r="2" spans="2:24" x14ac:dyDescent="0.25">
      <c r="B2" s="3"/>
      <c r="C2" s="4"/>
      <c r="D2" s="4"/>
      <c r="E2" s="4"/>
      <c r="F2" s="4"/>
      <c r="G2" s="3"/>
      <c r="H2" s="4"/>
      <c r="I2" s="3"/>
      <c r="J2" s="4"/>
      <c r="K2" s="4"/>
      <c r="L2" s="3"/>
      <c r="M2" s="3"/>
      <c r="N2" s="4"/>
      <c r="O2" s="3"/>
    </row>
    <row r="3" spans="2:24" x14ac:dyDescent="0.25">
      <c r="B3" s="3"/>
      <c r="C3" s="4"/>
      <c r="D3" s="4"/>
      <c r="E3" s="4"/>
      <c r="F3" s="4"/>
      <c r="G3" s="3"/>
      <c r="H3" s="4"/>
      <c r="I3" s="3"/>
      <c r="J3" s="4"/>
      <c r="K3" s="4"/>
      <c r="L3" s="3"/>
      <c r="M3" s="3"/>
      <c r="N3" s="4"/>
      <c r="O3" s="3"/>
      <c r="P3" s="9" t="s">
        <v>25</v>
      </c>
    </row>
    <row r="4" spans="2:24" x14ac:dyDescent="0.25">
      <c r="B4" s="3"/>
      <c r="C4" s="4"/>
      <c r="D4" s="4"/>
      <c r="E4" s="4"/>
      <c r="F4" s="4"/>
      <c r="G4" s="3"/>
      <c r="H4" s="4"/>
      <c r="I4" s="3"/>
      <c r="J4" s="4"/>
      <c r="K4" s="4"/>
      <c r="L4" s="3"/>
      <c r="M4" s="3"/>
      <c r="N4" s="4"/>
      <c r="O4" s="3"/>
      <c r="P4" s="29">
        <f ca="1">DAY(EOMONTH(TODAY(),-1))</f>
        <v>30</v>
      </c>
      <c r="Q4" s="29"/>
      <c r="T4" s="11" t="s">
        <v>20</v>
      </c>
      <c r="U4" s="11" t="s">
        <v>21</v>
      </c>
    </row>
    <row r="5" spans="2:24" x14ac:dyDescent="0.25">
      <c r="B5" s="3"/>
      <c r="C5" s="4"/>
      <c r="D5" s="4"/>
      <c r="E5" s="4"/>
      <c r="F5" s="4"/>
      <c r="G5" s="3"/>
      <c r="H5" s="4"/>
      <c r="I5" s="3"/>
      <c r="J5" s="4"/>
      <c r="K5" s="4"/>
      <c r="L5" s="3"/>
      <c r="M5" s="3"/>
      <c r="N5" s="4"/>
      <c r="O5" s="3"/>
      <c r="P5" s="9" t="s">
        <v>30</v>
      </c>
      <c r="T5" s="11" t="s">
        <v>22</v>
      </c>
      <c r="U5" s="11" t="s">
        <v>23</v>
      </c>
    </row>
    <row r="6" spans="2:24" x14ac:dyDescent="0.25">
      <c r="B6" s="3"/>
      <c r="C6" s="4"/>
      <c r="D6" s="4"/>
      <c r="E6" s="4"/>
      <c r="F6" s="4"/>
      <c r="G6" s="3"/>
      <c r="H6" s="4"/>
      <c r="I6" s="3"/>
      <c r="J6" s="4"/>
      <c r="K6" s="4"/>
      <c r="L6" s="3"/>
      <c r="M6" s="3"/>
      <c r="N6" s="4"/>
      <c r="O6" s="3"/>
      <c r="P6" s="28">
        <f>SUM(I27:I31)</f>
        <v>35257709.845400006</v>
      </c>
      <c r="Q6" s="28"/>
      <c r="T6" s="10"/>
      <c r="U6" s="10"/>
    </row>
    <row r="7" spans="2:24" ht="60" customHeight="1" x14ac:dyDescent="0.25">
      <c r="B7" s="3"/>
      <c r="C7" s="4"/>
      <c r="D7" s="4"/>
      <c r="E7" s="4"/>
      <c r="F7" s="4"/>
      <c r="G7" s="3"/>
      <c r="H7" s="4"/>
      <c r="I7" s="3"/>
      <c r="J7" s="4"/>
      <c r="K7" s="4"/>
      <c r="L7" s="5" t="s">
        <v>10</v>
      </c>
      <c r="M7" s="5" t="s">
        <v>11</v>
      </c>
      <c r="N7" s="5" t="s">
        <v>26</v>
      </c>
      <c r="O7" s="5" t="s">
        <v>12</v>
      </c>
      <c r="P7" s="5" t="s">
        <v>13</v>
      </c>
      <c r="Q7" s="20" t="s">
        <v>1</v>
      </c>
      <c r="T7" s="5" t="s">
        <v>14</v>
      </c>
      <c r="U7" s="5" t="s">
        <v>15</v>
      </c>
    </row>
    <row r="8" spans="2:24" ht="15.75" x14ac:dyDescent="0.25">
      <c r="B8" s="12" t="s">
        <v>0</v>
      </c>
      <c r="C8" s="12" t="s">
        <v>29</v>
      </c>
      <c r="D8" s="12" t="s">
        <v>27</v>
      </c>
      <c r="E8" s="12" t="s">
        <v>28</v>
      </c>
      <c r="F8" s="12" t="s">
        <v>31</v>
      </c>
      <c r="G8" s="1" t="s">
        <v>32</v>
      </c>
      <c r="H8" s="1" t="s">
        <v>19</v>
      </c>
      <c r="I8" s="21" t="s">
        <v>24</v>
      </c>
      <c r="J8" s="23" t="s">
        <v>33</v>
      </c>
      <c r="K8" s="23" t="s">
        <v>34</v>
      </c>
      <c r="L8" s="23" t="s">
        <v>10</v>
      </c>
      <c r="M8" s="23" t="s">
        <v>11</v>
      </c>
      <c r="N8" s="23" t="s">
        <v>26</v>
      </c>
      <c r="O8" s="23" t="s">
        <v>12</v>
      </c>
      <c r="P8" s="23" t="s">
        <v>13</v>
      </c>
      <c r="Q8" s="6"/>
    </row>
    <row r="9" spans="2:24" x14ac:dyDescent="0.25">
      <c r="B9" s="2" t="s">
        <v>2</v>
      </c>
      <c r="C9" s="14">
        <v>800000</v>
      </c>
      <c r="D9" s="13">
        <v>3300.72</v>
      </c>
      <c r="E9" s="16">
        <v>627696</v>
      </c>
      <c r="F9" s="18">
        <f>E9/((C9/$C$20)*$P$6)</f>
        <v>0.24367972388657358</v>
      </c>
      <c r="G9" s="8">
        <v>0</v>
      </c>
      <c r="H9" s="8">
        <v>0</v>
      </c>
      <c r="I9" s="22">
        <v>3</v>
      </c>
      <c r="J9" s="24">
        <v>0</v>
      </c>
      <c r="K9" s="24">
        <v>0</v>
      </c>
      <c r="L9" s="25">
        <f t="shared" ref="L9:L19" ca="1" si="0">($P$4-G9)/$P$4</f>
        <v>1</v>
      </c>
      <c r="M9" s="25">
        <f t="shared" ref="M9:M19" ca="1" si="1">($P$4-H9)/$P$4</f>
        <v>1</v>
      </c>
      <c r="N9" s="25">
        <f>F9/0.3</f>
        <v>0.81226574628857862</v>
      </c>
      <c r="O9" s="25">
        <v>0.95</v>
      </c>
      <c r="P9" s="26">
        <f ca="1">(T9+U9)/2</f>
        <v>1</v>
      </c>
      <c r="Q9" s="7">
        <f t="shared" ref="Q9:Q19" ca="1" si="2">AVERAGE(L9:P9)</f>
        <v>0.95245314925771574</v>
      </c>
      <c r="R9" s="7"/>
      <c r="T9" s="19">
        <f ca="1">1-(J9/($I9*$P$4))</f>
        <v>1</v>
      </c>
      <c r="U9" s="19">
        <f ca="1">1-((K9/2)/($I9*$P$4))</f>
        <v>1</v>
      </c>
      <c r="W9">
        <v>1</v>
      </c>
      <c r="X9">
        <v>1</v>
      </c>
    </row>
    <row r="10" spans="2:24" x14ac:dyDescent="0.25">
      <c r="B10" s="2" t="s">
        <v>18</v>
      </c>
      <c r="C10" s="14">
        <v>1000000</v>
      </c>
      <c r="D10" s="13">
        <v>8341.51</v>
      </c>
      <c r="E10" s="17">
        <v>559015</v>
      </c>
      <c r="F10" s="18">
        <f t="shared" ref="F10:F19" si="3">E10/((C10/$C$20)*$P$6)</f>
        <v>0.17361349551178015</v>
      </c>
      <c r="G10" s="8">
        <v>0</v>
      </c>
      <c r="H10" s="8">
        <v>0</v>
      </c>
      <c r="I10" s="22">
        <v>5</v>
      </c>
      <c r="J10" s="24">
        <v>0</v>
      </c>
      <c r="K10" s="24">
        <v>0</v>
      </c>
      <c r="L10" s="25">
        <f t="shared" ca="1" si="0"/>
        <v>1</v>
      </c>
      <c r="M10" s="25">
        <f t="shared" ca="1" si="1"/>
        <v>1</v>
      </c>
      <c r="N10" s="25">
        <f t="shared" ref="N10:N19" si="4">F10/0.3</f>
        <v>0.57871165170593386</v>
      </c>
      <c r="O10" s="25">
        <v>0.71</v>
      </c>
      <c r="P10" s="26">
        <f t="shared" ref="P10:P19" ca="1" si="5">(T10+U10)/2</f>
        <v>1</v>
      </c>
      <c r="Q10" s="7">
        <f t="shared" ca="1" si="2"/>
        <v>0.85774233034118674</v>
      </c>
      <c r="R10" s="7"/>
      <c r="T10" s="19">
        <f t="shared" ref="T10:T19" ca="1" si="6">1-(J10/($I10*$P$4))</f>
        <v>1</v>
      </c>
      <c r="U10" s="19">
        <f t="shared" ref="U10:U19" ca="1" si="7">1-((K10/2)/($I10*$P$4))</f>
        <v>1</v>
      </c>
      <c r="W10">
        <v>5</v>
      </c>
      <c r="X10">
        <v>2</v>
      </c>
    </row>
    <row r="11" spans="2:24" x14ac:dyDescent="0.25">
      <c r="B11" s="2" t="s">
        <v>3</v>
      </c>
      <c r="C11" s="14">
        <v>700000</v>
      </c>
      <c r="D11" s="13">
        <v>3142.5</v>
      </c>
      <c r="E11" s="17">
        <v>419479.76</v>
      </c>
      <c r="F11" s="18">
        <f t="shared" si="3"/>
        <v>0.18611140623633304</v>
      </c>
      <c r="G11" s="8">
        <v>0</v>
      </c>
      <c r="H11" s="8">
        <v>0</v>
      </c>
      <c r="I11" s="22">
        <v>4</v>
      </c>
      <c r="J11" s="24">
        <v>0</v>
      </c>
      <c r="K11" s="24">
        <v>0</v>
      </c>
      <c r="L11" s="25">
        <f t="shared" ca="1" si="0"/>
        <v>1</v>
      </c>
      <c r="M11" s="25">
        <f t="shared" ca="1" si="1"/>
        <v>1</v>
      </c>
      <c r="N11" s="25">
        <f t="shared" si="4"/>
        <v>0.62037135412111022</v>
      </c>
      <c r="O11" s="25">
        <v>0.62</v>
      </c>
      <c r="P11" s="26">
        <f t="shared" ca="1" si="5"/>
        <v>1</v>
      </c>
      <c r="Q11" s="7">
        <f t="shared" ca="1" si="2"/>
        <v>0.84807427082422215</v>
      </c>
      <c r="R11" s="7"/>
      <c r="T11" s="19">
        <f t="shared" ca="1" si="6"/>
        <v>1</v>
      </c>
      <c r="U11" s="19">
        <f t="shared" ca="1" si="7"/>
        <v>1</v>
      </c>
      <c r="W11">
        <v>1</v>
      </c>
      <c r="X11">
        <v>4</v>
      </c>
    </row>
    <row r="12" spans="2:24" x14ac:dyDescent="0.25">
      <c r="B12" s="2" t="s">
        <v>4</v>
      </c>
      <c r="C12" s="14">
        <v>700000</v>
      </c>
      <c r="D12" s="13">
        <v>3535</v>
      </c>
      <c r="E12" s="17">
        <v>519629</v>
      </c>
      <c r="F12" s="18">
        <f t="shared" si="3"/>
        <v>0.23054481558580922</v>
      </c>
      <c r="G12" s="8">
        <v>0</v>
      </c>
      <c r="H12" s="8">
        <v>0</v>
      </c>
      <c r="I12" s="22">
        <v>5</v>
      </c>
      <c r="J12" s="24">
        <v>0</v>
      </c>
      <c r="K12" s="24">
        <v>0</v>
      </c>
      <c r="L12" s="25">
        <f t="shared" ca="1" si="0"/>
        <v>1</v>
      </c>
      <c r="M12" s="25">
        <f t="shared" ca="1" si="1"/>
        <v>1</v>
      </c>
      <c r="N12" s="25">
        <f t="shared" si="4"/>
        <v>0.76848271861936412</v>
      </c>
      <c r="O12" s="25">
        <v>0.56999999999999995</v>
      </c>
      <c r="P12" s="26">
        <f t="shared" ca="1" si="5"/>
        <v>1</v>
      </c>
      <c r="Q12" s="7">
        <f t="shared" ca="1" si="2"/>
        <v>0.86769654372387284</v>
      </c>
      <c r="R12" s="7"/>
      <c r="T12" s="19">
        <f t="shared" ca="1" si="6"/>
        <v>1</v>
      </c>
      <c r="U12" s="19">
        <f t="shared" ca="1" si="7"/>
        <v>1</v>
      </c>
      <c r="W12">
        <v>3</v>
      </c>
      <c r="X12">
        <v>0</v>
      </c>
    </row>
    <row r="13" spans="2:24" x14ac:dyDescent="0.25">
      <c r="B13" s="2" t="s">
        <v>5</v>
      </c>
      <c r="C13" s="14">
        <v>1150000</v>
      </c>
      <c r="D13" s="13">
        <v>3995</v>
      </c>
      <c r="E13" s="17">
        <v>1334641</v>
      </c>
      <c r="F13" s="18">
        <f t="shared" si="3"/>
        <v>0.36043473868568943</v>
      </c>
      <c r="G13" s="8">
        <v>0</v>
      </c>
      <c r="H13" s="8">
        <v>0</v>
      </c>
      <c r="I13" s="22">
        <v>7</v>
      </c>
      <c r="J13" s="24">
        <v>0</v>
      </c>
      <c r="K13" s="24">
        <v>0</v>
      </c>
      <c r="L13" s="25">
        <f t="shared" ca="1" si="0"/>
        <v>1</v>
      </c>
      <c r="M13" s="25">
        <f t="shared" ca="1" si="1"/>
        <v>1</v>
      </c>
      <c r="N13" s="25">
        <f t="shared" si="4"/>
        <v>1.2014491289522982</v>
      </c>
      <c r="O13" s="25">
        <v>1.1200000000000001</v>
      </c>
      <c r="P13" s="26">
        <f t="shared" ca="1" si="5"/>
        <v>1</v>
      </c>
      <c r="Q13" s="7">
        <f t="shared" ca="1" si="2"/>
        <v>1.0642898257904596</v>
      </c>
      <c r="R13" s="7"/>
      <c r="T13" s="19">
        <f t="shared" ca="1" si="6"/>
        <v>1</v>
      </c>
      <c r="U13" s="19">
        <f t="shared" ca="1" si="7"/>
        <v>1</v>
      </c>
      <c r="W13">
        <v>1</v>
      </c>
      <c r="X13">
        <v>0</v>
      </c>
    </row>
    <row r="14" spans="2:24" x14ac:dyDescent="0.25">
      <c r="B14" s="2" t="s">
        <v>6</v>
      </c>
      <c r="C14" s="14">
        <v>1100000</v>
      </c>
      <c r="D14" s="13">
        <v>2479</v>
      </c>
      <c r="E14" s="17">
        <v>928563.47</v>
      </c>
      <c r="F14" s="18">
        <f t="shared" si="3"/>
        <v>0.26216754605096459</v>
      </c>
      <c r="G14" s="8">
        <v>0</v>
      </c>
      <c r="H14" s="8">
        <v>0</v>
      </c>
      <c r="I14" s="22">
        <v>5</v>
      </c>
      <c r="J14" s="24">
        <v>0</v>
      </c>
      <c r="K14" s="24">
        <v>0</v>
      </c>
      <c r="L14" s="25">
        <f t="shared" ca="1" si="0"/>
        <v>1</v>
      </c>
      <c r="M14" s="25">
        <f t="shared" ca="1" si="1"/>
        <v>1</v>
      </c>
      <c r="N14" s="25">
        <f t="shared" si="4"/>
        <v>0.87389182016988198</v>
      </c>
      <c r="O14" s="25">
        <v>1.0900000000000001</v>
      </c>
      <c r="P14" s="26">
        <f t="shared" ca="1" si="5"/>
        <v>1</v>
      </c>
      <c r="Q14" s="7">
        <f t="shared" ca="1" si="2"/>
        <v>0.99277836403397635</v>
      </c>
      <c r="R14" s="7"/>
      <c r="T14" s="19">
        <f t="shared" ca="1" si="6"/>
        <v>1</v>
      </c>
      <c r="U14" s="19">
        <f t="shared" ca="1" si="7"/>
        <v>1</v>
      </c>
      <c r="W14">
        <v>2</v>
      </c>
      <c r="X14">
        <v>0</v>
      </c>
    </row>
    <row r="15" spans="2:24" x14ac:dyDescent="0.25">
      <c r="B15" s="2" t="s">
        <v>7</v>
      </c>
      <c r="C15" s="14">
        <v>2000000</v>
      </c>
      <c r="D15" s="13">
        <v>4149.51</v>
      </c>
      <c r="E15" s="17">
        <v>1412126.63</v>
      </c>
      <c r="F15" s="18">
        <f t="shared" si="3"/>
        <v>0.21928234514241138</v>
      </c>
      <c r="G15" s="8">
        <v>0</v>
      </c>
      <c r="H15" s="8">
        <v>0</v>
      </c>
      <c r="I15" s="22">
        <v>7</v>
      </c>
      <c r="J15" s="24">
        <v>0</v>
      </c>
      <c r="K15" s="24">
        <v>0</v>
      </c>
      <c r="L15" s="25">
        <f t="shared" ca="1" si="0"/>
        <v>1</v>
      </c>
      <c r="M15" s="25">
        <f t="shared" ca="1" si="1"/>
        <v>1</v>
      </c>
      <c r="N15" s="25">
        <f t="shared" si="4"/>
        <v>0.73094115047470465</v>
      </c>
      <c r="O15" s="25">
        <v>0.72</v>
      </c>
      <c r="P15" s="26">
        <f t="shared" ca="1" si="5"/>
        <v>1</v>
      </c>
      <c r="Q15" s="7">
        <f t="shared" ca="1" si="2"/>
        <v>0.89018823009494097</v>
      </c>
      <c r="R15" s="7"/>
      <c r="T15" s="19">
        <f t="shared" ca="1" si="6"/>
        <v>1</v>
      </c>
      <c r="U15" s="19">
        <f t="shared" ca="1" si="7"/>
        <v>1</v>
      </c>
      <c r="W15">
        <v>9</v>
      </c>
      <c r="X15">
        <v>4</v>
      </c>
    </row>
    <row r="16" spans="2:24" x14ac:dyDescent="0.25">
      <c r="B16" s="2" t="s">
        <v>8</v>
      </c>
      <c r="C16" s="14">
        <v>1000000</v>
      </c>
      <c r="D16" s="13">
        <v>1853.9</v>
      </c>
      <c r="E16" s="17">
        <v>572218.34</v>
      </c>
      <c r="F16" s="18">
        <f t="shared" si="3"/>
        <v>0.17771406170379736</v>
      </c>
      <c r="G16" s="8">
        <v>0</v>
      </c>
      <c r="H16" s="8">
        <v>0</v>
      </c>
      <c r="I16" s="22">
        <v>3</v>
      </c>
      <c r="J16" s="24">
        <v>0</v>
      </c>
      <c r="K16" s="24">
        <v>0</v>
      </c>
      <c r="L16" s="25">
        <f t="shared" ca="1" si="0"/>
        <v>1</v>
      </c>
      <c r="M16" s="25">
        <f t="shared" ca="1" si="1"/>
        <v>1</v>
      </c>
      <c r="N16" s="25">
        <f t="shared" si="4"/>
        <v>0.59238020567932459</v>
      </c>
      <c r="O16" s="25">
        <v>0.92</v>
      </c>
      <c r="P16" s="26">
        <f t="shared" ca="1" si="5"/>
        <v>1</v>
      </c>
      <c r="Q16" s="7">
        <f t="shared" ca="1" si="2"/>
        <v>0.90247604113586488</v>
      </c>
      <c r="R16" s="7"/>
      <c r="T16" s="19">
        <f t="shared" ca="1" si="6"/>
        <v>1</v>
      </c>
      <c r="U16" s="19">
        <f t="shared" ca="1" si="7"/>
        <v>1</v>
      </c>
      <c r="W16">
        <v>0</v>
      </c>
      <c r="X16">
        <v>1</v>
      </c>
    </row>
    <row r="17" spans="2:24" x14ac:dyDescent="0.25">
      <c r="B17" s="2" t="s">
        <v>9</v>
      </c>
      <c r="C17" s="14">
        <v>500000</v>
      </c>
      <c r="D17" s="13">
        <v>3380</v>
      </c>
      <c r="E17" s="17">
        <v>405878</v>
      </c>
      <c r="F17" s="18">
        <f t="shared" si="3"/>
        <v>0.25210736145302115</v>
      </c>
      <c r="G17" s="8">
        <v>0</v>
      </c>
      <c r="H17" s="8">
        <v>0</v>
      </c>
      <c r="I17" s="22">
        <v>5</v>
      </c>
      <c r="J17" s="24">
        <v>0</v>
      </c>
      <c r="K17" s="24">
        <v>0</v>
      </c>
      <c r="L17" s="25">
        <f t="shared" ca="1" si="0"/>
        <v>1</v>
      </c>
      <c r="M17" s="25">
        <f t="shared" ca="1" si="1"/>
        <v>1</v>
      </c>
      <c r="N17" s="25">
        <f t="shared" si="4"/>
        <v>0.84035787151007058</v>
      </c>
      <c r="O17" s="25">
        <v>0.75</v>
      </c>
      <c r="P17" s="26">
        <f t="shared" ca="1" si="5"/>
        <v>1</v>
      </c>
      <c r="Q17" s="7">
        <f t="shared" ca="1" si="2"/>
        <v>0.91807157430201403</v>
      </c>
      <c r="R17" s="7"/>
      <c r="T17" s="19">
        <f t="shared" ca="1" si="6"/>
        <v>1</v>
      </c>
      <c r="U17" s="19">
        <f t="shared" ca="1" si="7"/>
        <v>1</v>
      </c>
      <c r="W17">
        <v>0</v>
      </c>
      <c r="X17">
        <v>0</v>
      </c>
    </row>
    <row r="18" spans="2:24" x14ac:dyDescent="0.25">
      <c r="B18" s="2" t="s">
        <v>16</v>
      </c>
      <c r="C18" s="14">
        <v>1000000</v>
      </c>
      <c r="D18" s="13">
        <v>2578</v>
      </c>
      <c r="E18" s="17">
        <v>647917.48</v>
      </c>
      <c r="F18" s="18">
        <f t="shared" si="3"/>
        <v>0.20122397163937264</v>
      </c>
      <c r="G18" s="8">
        <v>0</v>
      </c>
      <c r="H18" s="8">
        <v>0</v>
      </c>
      <c r="I18" s="22">
        <v>5</v>
      </c>
      <c r="J18" s="24">
        <v>0</v>
      </c>
      <c r="K18" s="24">
        <v>0</v>
      </c>
      <c r="L18" s="25">
        <f t="shared" ca="1" si="0"/>
        <v>1</v>
      </c>
      <c r="M18" s="25">
        <f t="shared" ca="1" si="1"/>
        <v>1</v>
      </c>
      <c r="N18" s="25">
        <f t="shared" si="4"/>
        <v>0.67074657213124211</v>
      </c>
      <c r="O18" s="25">
        <v>0.93</v>
      </c>
      <c r="P18" s="26">
        <f t="shared" ca="1" si="5"/>
        <v>1</v>
      </c>
      <c r="Q18" s="7">
        <f t="shared" ca="1" si="2"/>
        <v>0.92014931442624859</v>
      </c>
      <c r="R18" s="7"/>
      <c r="T18" s="19">
        <f t="shared" ca="1" si="6"/>
        <v>1</v>
      </c>
      <c r="U18" s="19">
        <f t="shared" ca="1" si="7"/>
        <v>1</v>
      </c>
      <c r="W18">
        <v>1</v>
      </c>
      <c r="X18">
        <v>0</v>
      </c>
    </row>
    <row r="19" spans="2:24" x14ac:dyDescent="0.25">
      <c r="B19" s="2" t="s">
        <v>17</v>
      </c>
      <c r="C19" s="14">
        <v>1000000</v>
      </c>
      <c r="D19" s="13">
        <v>566</v>
      </c>
      <c r="E19" s="17">
        <v>1006426.96</v>
      </c>
      <c r="F19" s="18">
        <f t="shared" si="3"/>
        <v>0.3125663935724346</v>
      </c>
      <c r="G19" s="8">
        <v>0</v>
      </c>
      <c r="H19" s="8">
        <v>0</v>
      </c>
      <c r="I19" s="22">
        <v>5</v>
      </c>
      <c r="J19" s="24">
        <v>0</v>
      </c>
      <c r="K19" s="24">
        <v>0</v>
      </c>
      <c r="L19" s="25">
        <f t="shared" ca="1" si="0"/>
        <v>1</v>
      </c>
      <c r="M19" s="25">
        <f t="shared" ca="1" si="1"/>
        <v>1</v>
      </c>
      <c r="N19" s="25">
        <f t="shared" si="4"/>
        <v>1.0418879785747821</v>
      </c>
      <c r="O19" s="25">
        <v>1.1599999999999999</v>
      </c>
      <c r="P19" s="26">
        <f t="shared" ca="1" si="5"/>
        <v>1</v>
      </c>
      <c r="Q19" s="7">
        <f t="shared" ca="1" si="2"/>
        <v>1.0403775957149564</v>
      </c>
      <c r="R19" s="7"/>
      <c r="T19" s="19">
        <f t="shared" ca="1" si="6"/>
        <v>1</v>
      </c>
      <c r="U19" s="19">
        <f t="shared" ca="1" si="7"/>
        <v>1</v>
      </c>
      <c r="W19">
        <v>1</v>
      </c>
      <c r="X19">
        <v>1</v>
      </c>
    </row>
    <row r="20" spans="2:24" x14ac:dyDescent="0.25">
      <c r="B20" s="3"/>
      <c r="C20" s="15">
        <f>SUM(C9:C19)</f>
        <v>10950000</v>
      </c>
      <c r="D20" s="4">
        <f>SUM(D9:D19)</f>
        <v>37321.14</v>
      </c>
      <c r="E20" s="15">
        <f>SUM(E9:E19)</f>
        <v>8433591.6400000006</v>
      </c>
      <c r="F20" s="4"/>
      <c r="G20" s="3"/>
      <c r="H20" s="4"/>
      <c r="I20" s="3"/>
      <c r="J20" s="4"/>
      <c r="K20" s="4"/>
      <c r="L20" s="3"/>
      <c r="M20" s="3"/>
      <c r="N20" s="4"/>
      <c r="O20" s="3"/>
    </row>
    <row r="21" spans="2:24" x14ac:dyDescent="0.25">
      <c r="B21" s="3"/>
      <c r="C21" s="4"/>
      <c r="D21" s="4"/>
      <c r="E21" s="4"/>
      <c r="F21" s="4"/>
      <c r="G21" s="3"/>
      <c r="H21" s="4"/>
      <c r="I21" s="3"/>
      <c r="J21" s="4"/>
      <c r="K21" s="4"/>
      <c r="L21" s="3"/>
      <c r="M21" s="3"/>
      <c r="N21" s="4"/>
      <c r="O21" s="3"/>
    </row>
    <row r="22" spans="2:24" x14ac:dyDescent="0.25">
      <c r="B22" s="3"/>
      <c r="C22" s="4"/>
      <c r="D22" s="4"/>
      <c r="E22" s="4"/>
      <c r="F22" s="17">
        <f>((C9/$C$20)*$P$6)*0.3</f>
        <v>772771.72263890423</v>
      </c>
      <c r="G22" s="3"/>
      <c r="H22" s="4"/>
      <c r="I22" s="3"/>
      <c r="J22" s="4"/>
      <c r="K22" s="4"/>
      <c r="L22" s="3"/>
      <c r="M22" s="3"/>
      <c r="N22" s="4"/>
      <c r="O22" s="3"/>
    </row>
    <row r="23" spans="2:24" x14ac:dyDescent="0.25">
      <c r="B23" s="3"/>
      <c r="C23" s="4"/>
      <c r="D23" s="4"/>
      <c r="E23" s="4"/>
      <c r="F23" s="17">
        <f t="shared" ref="F23:F32" si="8">((C10/$C$20)*$P$6)*0.3</f>
        <v>965964.65329863015</v>
      </c>
      <c r="G23" s="3"/>
      <c r="H23" s="4"/>
      <c r="I23" s="3"/>
      <c r="J23" s="4"/>
      <c r="K23" s="4"/>
      <c r="L23" s="3"/>
      <c r="M23" s="3"/>
      <c r="N23" s="4"/>
      <c r="O23" s="3"/>
    </row>
    <row r="24" spans="2:24" x14ac:dyDescent="0.25">
      <c r="B24" s="3"/>
      <c r="C24" s="4"/>
      <c r="D24" s="4"/>
      <c r="E24" s="4"/>
      <c r="F24" s="17">
        <f t="shared" si="8"/>
        <v>676175.25730904122</v>
      </c>
      <c r="G24" s="3"/>
      <c r="H24" s="4"/>
      <c r="I24" s="3"/>
      <c r="J24" s="4"/>
      <c r="K24" s="4"/>
      <c r="L24" s="3"/>
      <c r="M24" s="3"/>
      <c r="N24" s="4"/>
      <c r="O24" s="3"/>
    </row>
    <row r="25" spans="2:24" x14ac:dyDescent="0.25">
      <c r="B25" s="3"/>
      <c r="C25" s="4"/>
      <c r="D25" s="4"/>
      <c r="E25" s="4"/>
      <c r="F25" s="17">
        <f t="shared" si="8"/>
        <v>676175.25730904122</v>
      </c>
      <c r="G25" s="3"/>
      <c r="H25" s="4"/>
      <c r="I25" s="3"/>
      <c r="J25" s="4"/>
      <c r="K25" s="4"/>
      <c r="L25" s="3"/>
      <c r="M25" s="3"/>
      <c r="N25" s="4"/>
      <c r="O25" s="3"/>
    </row>
    <row r="26" spans="2:24" x14ac:dyDescent="0.25">
      <c r="B26" s="3"/>
      <c r="C26" s="4"/>
      <c r="D26" s="4"/>
      <c r="E26" s="4"/>
      <c r="F26" s="17">
        <f t="shared" si="8"/>
        <v>1110859.3512934246</v>
      </c>
      <c r="G26" s="3"/>
      <c r="H26" s="4"/>
    </row>
    <row r="27" spans="2:24" x14ac:dyDescent="0.25">
      <c r="F27" s="17">
        <f t="shared" si="8"/>
        <v>1062561.1186284933</v>
      </c>
      <c r="H27" s="9" t="s">
        <v>35</v>
      </c>
      <c r="I27" s="27">
        <v>15351348</v>
      </c>
    </row>
    <row r="28" spans="2:24" x14ac:dyDescent="0.25">
      <c r="F28" s="17">
        <f t="shared" si="8"/>
        <v>1931929.3065972603</v>
      </c>
      <c r="H28" s="9" t="s">
        <v>36</v>
      </c>
      <c r="I28" s="27">
        <v>6893379.9189999998</v>
      </c>
    </row>
    <row r="29" spans="2:24" x14ac:dyDescent="0.25">
      <c r="F29" s="17">
        <f t="shared" si="8"/>
        <v>965964.65329863015</v>
      </c>
      <c r="H29" s="9" t="s">
        <v>37</v>
      </c>
      <c r="I29" s="27">
        <v>9369986.7780000009</v>
      </c>
    </row>
    <row r="30" spans="2:24" x14ac:dyDescent="0.25">
      <c r="F30" s="17">
        <f t="shared" si="8"/>
        <v>482982.32664931507</v>
      </c>
      <c r="H30" s="9" t="s">
        <v>38</v>
      </c>
      <c r="I30" s="27">
        <v>3537675.966</v>
      </c>
    </row>
    <row r="31" spans="2:24" x14ac:dyDescent="0.25">
      <c r="F31" s="17">
        <f t="shared" si="8"/>
        <v>965964.65329863015</v>
      </c>
      <c r="H31" s="9" t="s">
        <v>39</v>
      </c>
      <c r="I31" s="27">
        <v>105319.18240000001</v>
      </c>
    </row>
    <row r="32" spans="2:24" x14ac:dyDescent="0.25">
      <c r="F32" s="17">
        <f t="shared" si="8"/>
        <v>965964.65329863015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P6:Q6"/>
    <mergeCell ref="P4:Q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Intranet</dc:creator>
  <cp:keywords/>
  <dc:description/>
  <cp:lastModifiedBy>TI</cp:lastModifiedBy>
  <dcterms:created xsi:type="dcterms:W3CDTF">2021-07-31T14:35:00Z</dcterms:created>
  <dcterms:modified xsi:type="dcterms:W3CDTF">2022-07-05T22:18:31Z</dcterms:modified>
  <cp:category/>
</cp:coreProperties>
</file>